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5480" windowHeight="7995" activeTab="2"/>
  </bookViews>
  <sheets>
    <sheet name="KUP" sheetId="1" r:id="rId1"/>
    <sheet name="raspored" sheetId="2" r:id="rId2"/>
    <sheet name="rezultati" sheetId="4" r:id="rId3"/>
  </sheets>
  <definedNames>
    <definedName name="_xlnm.Print_Area" localSheetId="1">raspored!$A:$U</definedName>
  </definedNames>
  <calcPr calcId="145621"/>
</workbook>
</file>

<file path=xl/calcChain.xml><?xml version="1.0" encoding="utf-8"?>
<calcChain xmlns="http://schemas.openxmlformats.org/spreadsheetml/2006/main">
  <c r="G5" i="2" l="1"/>
  <c r="C19" i="2"/>
  <c r="D9" i="4" s="1"/>
  <c r="C17" i="2"/>
  <c r="C33" i="2" s="1"/>
  <c r="C15" i="2"/>
  <c r="D5" i="4" s="1"/>
  <c r="C13" i="2"/>
  <c r="C31" i="2" s="1"/>
  <c r="C11" i="2"/>
  <c r="C9" i="2"/>
  <c r="C7" i="2"/>
  <c r="C5" i="2"/>
  <c r="C27" i="2" s="1"/>
  <c r="C30" i="2"/>
  <c r="C29" i="2"/>
  <c r="C28" i="2"/>
  <c r="D3" i="4"/>
  <c r="D7" i="4"/>
  <c r="B7" i="4"/>
  <c r="O15" i="4"/>
  <c r="M15" i="4"/>
  <c r="K15" i="4"/>
  <c r="I15" i="4"/>
  <c r="G15" i="4"/>
  <c r="E15" i="4"/>
  <c r="O13" i="4"/>
  <c r="M13" i="4"/>
  <c r="K13" i="4"/>
  <c r="I13" i="4"/>
  <c r="G13" i="4"/>
  <c r="E13" i="4"/>
  <c r="O11" i="4"/>
  <c r="M11" i="4"/>
  <c r="K11" i="4"/>
  <c r="I11" i="4"/>
  <c r="G11" i="4"/>
  <c r="E11" i="4"/>
  <c r="O9" i="4"/>
  <c r="M9" i="4"/>
  <c r="K9" i="4"/>
  <c r="I9" i="4"/>
  <c r="G9" i="4"/>
  <c r="E9" i="4"/>
  <c r="O7" i="4"/>
  <c r="M7" i="4"/>
  <c r="K7" i="4"/>
  <c r="I7" i="4"/>
  <c r="G7" i="4"/>
  <c r="E7" i="4"/>
  <c r="O5" i="4"/>
  <c r="M5" i="4"/>
  <c r="K5" i="4"/>
  <c r="I5" i="4"/>
  <c r="G5" i="4"/>
  <c r="E5" i="4"/>
  <c r="O3" i="4"/>
  <c r="M3" i="4"/>
  <c r="K3" i="4"/>
  <c r="I3" i="4"/>
  <c r="G3" i="4"/>
  <c r="E3" i="4"/>
  <c r="C34" i="2" l="1"/>
  <c r="B9" i="4"/>
  <c r="C32" i="2"/>
  <c r="B5" i="4"/>
  <c r="B3" i="4"/>
  <c r="D27" i="2" l="1"/>
  <c r="D28" i="2"/>
  <c r="D29" i="2"/>
  <c r="D30" i="2"/>
  <c r="M30" i="2"/>
  <c r="D31" i="2"/>
  <c r="T16" i="2"/>
  <c r="T15" i="4" s="1"/>
  <c r="T8" i="2"/>
  <c r="R15" i="4" s="1"/>
  <c r="N18" i="2"/>
  <c r="N14" i="2"/>
  <c r="N10" i="2"/>
  <c r="N6" i="2"/>
  <c r="G19" i="2"/>
  <c r="E34" i="2" s="1"/>
  <c r="G17" i="2"/>
  <c r="G15" i="2"/>
  <c r="G13" i="2"/>
  <c r="G9" i="2"/>
  <c r="G7" i="2"/>
  <c r="G11" i="2"/>
  <c r="D34" i="2"/>
  <c r="D33" i="2"/>
  <c r="D32" i="2"/>
  <c r="E27" i="2" l="1"/>
  <c r="F27" i="2" s="1"/>
  <c r="G27" i="2" s="1"/>
  <c r="R3" i="4"/>
  <c r="K30" i="2"/>
  <c r="R9" i="4"/>
  <c r="T7" i="4"/>
  <c r="K28" i="2"/>
  <c r="R5" i="4"/>
  <c r="T3" i="4"/>
  <c r="J10" i="2"/>
  <c r="D11" i="4" s="1"/>
  <c r="R7" i="4"/>
  <c r="T5" i="4"/>
  <c r="K31" i="2"/>
  <c r="R11" i="4"/>
  <c r="T9" i="4"/>
  <c r="E32" i="2"/>
  <c r="R13" i="4"/>
  <c r="T11" i="4"/>
  <c r="J18" i="2"/>
  <c r="D13" i="4" s="1"/>
  <c r="T13" i="4"/>
  <c r="E29" i="2"/>
  <c r="F29" i="2" s="1"/>
  <c r="G29" i="2" s="1"/>
  <c r="L29" i="2"/>
  <c r="M29" i="2" s="1"/>
  <c r="L31" i="2"/>
  <c r="M31" i="2" s="1"/>
  <c r="L30" i="2"/>
  <c r="N30" i="2" s="1"/>
  <c r="E28" i="2"/>
  <c r="F28" i="2" s="1"/>
  <c r="G28" i="2" s="1"/>
  <c r="E31" i="2"/>
  <c r="F31" i="2" s="1"/>
  <c r="G31" i="2" s="1"/>
  <c r="E30" i="2"/>
  <c r="F30" i="2" s="1"/>
  <c r="G30" i="2" s="1"/>
  <c r="L28" i="2"/>
  <c r="M28" i="2" s="1"/>
  <c r="J14" i="2"/>
  <c r="B13" i="4" s="1"/>
  <c r="K29" i="2"/>
  <c r="K27" i="2"/>
  <c r="L27" i="2"/>
  <c r="M27" i="2" s="1"/>
  <c r="L32" i="2"/>
  <c r="M32" i="2" s="1"/>
  <c r="J6" i="2"/>
  <c r="P8" i="2" s="1"/>
  <c r="L34" i="2"/>
  <c r="M34" i="2" s="1"/>
  <c r="L33" i="2"/>
  <c r="F34" i="2"/>
  <c r="G34" i="2" s="1"/>
  <c r="F32" i="2"/>
  <c r="G32" i="2" s="1"/>
  <c r="K34" i="2"/>
  <c r="E33" i="2"/>
  <c r="F33" i="2" s="1"/>
  <c r="K33" i="2"/>
  <c r="K32" i="2"/>
  <c r="U30" i="2" l="1"/>
  <c r="N31" i="2"/>
  <c r="B15" i="4"/>
  <c r="U29" i="2"/>
  <c r="B11" i="4"/>
  <c r="P16" i="2"/>
  <c r="U11" i="2"/>
  <c r="N27" i="2"/>
  <c r="N29" i="2"/>
  <c r="N28" i="2"/>
  <c r="N34" i="2"/>
  <c r="N32" i="2"/>
  <c r="M33" i="2"/>
  <c r="N33" i="2" s="1"/>
  <c r="G33" i="2"/>
  <c r="U18" i="2" l="1"/>
  <c r="D15" i="4"/>
</calcChain>
</file>

<file path=xl/sharedStrings.xml><?xml version="1.0" encoding="utf-8"?>
<sst xmlns="http://schemas.openxmlformats.org/spreadsheetml/2006/main" count="146" uniqueCount="63">
  <si>
    <t>Vrijeme početka utakmice:</t>
  </si>
  <si>
    <t>A1</t>
  </si>
  <si>
    <t>A/B 1</t>
  </si>
  <si>
    <t>B1</t>
  </si>
  <si>
    <t>POBJEDNIK:</t>
  </si>
  <si>
    <t>C1</t>
  </si>
  <si>
    <t>C/D 1</t>
  </si>
  <si>
    <t>D1</t>
  </si>
  <si>
    <t>PAUZA</t>
  </si>
  <si>
    <t>Dnevni raspored utakmica GRADSKOG ODBOJKAŠKOG NATJECANJA (ž) organiziranog u Velikoj Mlaki</t>
  </si>
  <si>
    <t>3.2.2014.</t>
  </si>
  <si>
    <t>Dnevni raspored</t>
  </si>
  <si>
    <t>poeni u setu</t>
  </si>
  <si>
    <t>I.</t>
  </si>
  <si>
    <t>II.</t>
  </si>
  <si>
    <t>III.</t>
  </si>
  <si>
    <t>W</t>
  </si>
  <si>
    <t>A</t>
  </si>
  <si>
    <t>9,00h</t>
  </si>
  <si>
    <t>OŠ VUKOVINA</t>
  </si>
  <si>
    <t>OŠ VELIKA MLAKA</t>
  </si>
  <si>
    <t>FINALNA UTAKMICA</t>
  </si>
  <si>
    <t>B</t>
  </si>
  <si>
    <t>9,45h</t>
  </si>
  <si>
    <t>OŠ ŠĆITARJEVO</t>
  </si>
  <si>
    <t>OŠ EUGENA KUMIČIĆA</t>
  </si>
  <si>
    <t>1. MJESTO:</t>
  </si>
  <si>
    <t>C</t>
  </si>
  <si>
    <t>10,30h</t>
  </si>
  <si>
    <t>OŠ EUGENA KVATERNIKA</t>
  </si>
  <si>
    <t>OŠ JURJA HABDELIĆA</t>
  </si>
  <si>
    <t>D</t>
  </si>
  <si>
    <t>11,15h</t>
  </si>
  <si>
    <t>OŠ SLAVKA KOLARA</t>
  </si>
  <si>
    <t>OŠ NIKOLE HRIBARA</t>
  </si>
  <si>
    <t>2. MJESTO:</t>
  </si>
  <si>
    <t>3. MJESTO:</t>
  </si>
  <si>
    <t>-</t>
  </si>
  <si>
    <t>:</t>
  </si>
  <si>
    <t>1.</t>
  </si>
  <si>
    <t>2.</t>
  </si>
  <si>
    <t>3.</t>
  </si>
  <si>
    <t>UKUPNO</t>
  </si>
  <si>
    <t>poeni, utakmica</t>
  </si>
  <si>
    <t>setovi, utakmica</t>
  </si>
  <si>
    <t>Odluka za 3.mjesto između škole:</t>
  </si>
  <si>
    <t>;</t>
  </si>
  <si>
    <t>*='[Dnevni raspored 2013 - kopija.xlsx]DNEVNI RASPORED'!P16</t>
  </si>
  <si>
    <t>12,15h</t>
  </si>
  <si>
    <t>13,00h</t>
  </si>
  <si>
    <t>Bodovi</t>
  </si>
  <si>
    <t>setovi</t>
  </si>
  <si>
    <t>(</t>
  </si>
  <si>
    <t>)</t>
  </si>
  <si>
    <r>
      <t xml:space="preserve"> 1. utakmica u </t>
    </r>
    <r>
      <rPr>
        <sz val="14"/>
        <color indexed="10"/>
        <rFont val="Arial"/>
        <family val="2"/>
        <charset val="238"/>
      </rPr>
      <t>9,05</t>
    </r>
    <r>
      <rPr>
        <sz val="10"/>
        <color indexed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</t>
    </r>
    <r>
      <rPr>
        <sz val="15"/>
        <rFont val="Arial"/>
        <family val="2"/>
        <charset val="238"/>
      </rPr>
      <t xml:space="preserve"> </t>
    </r>
    <r>
      <rPr>
        <sz val="15"/>
        <color indexed="20"/>
        <rFont val="Arial"/>
        <family val="2"/>
        <charset val="238"/>
      </rPr>
      <t>A</t>
    </r>
  </si>
  <si>
    <r>
      <rPr>
        <sz val="10"/>
        <color rgb="FFFF0000"/>
        <rFont val="Arial"/>
        <family val="2"/>
        <charset val="238"/>
      </rPr>
      <t xml:space="preserve">  2. utakmica u </t>
    </r>
    <r>
      <rPr>
        <sz val="14"/>
        <color indexed="10"/>
        <rFont val="Arial"/>
        <family val="2"/>
        <charset val="238"/>
      </rPr>
      <t>10,23</t>
    </r>
    <r>
      <rPr>
        <sz val="10"/>
        <color indexed="10"/>
        <rFont val="Arial"/>
        <family val="2"/>
        <charset val="238"/>
      </rPr>
      <t xml:space="preserve">   </t>
    </r>
    <r>
      <rPr>
        <sz val="10"/>
        <rFont val="Arial"/>
        <family val="2"/>
        <charset val="238"/>
      </rPr>
      <t xml:space="preserve">    </t>
    </r>
    <r>
      <rPr>
        <sz val="15"/>
        <rFont val="Arial"/>
        <family val="2"/>
        <charset val="238"/>
      </rPr>
      <t xml:space="preserve"> </t>
    </r>
    <r>
      <rPr>
        <sz val="15"/>
        <color indexed="16"/>
        <rFont val="Arial"/>
        <family val="2"/>
        <charset val="238"/>
      </rPr>
      <t>C</t>
    </r>
  </si>
  <si>
    <r>
      <rPr>
        <sz val="10"/>
        <color rgb="FFFF0000"/>
        <rFont val="Arial"/>
        <family val="2"/>
        <charset val="238"/>
      </rPr>
      <t xml:space="preserve">   3. utakmica u</t>
    </r>
    <r>
      <rPr>
        <sz val="10"/>
        <rFont val="Arial"/>
        <family val="2"/>
        <charset val="238"/>
      </rPr>
      <t xml:space="preserve"> </t>
    </r>
    <r>
      <rPr>
        <sz val="14"/>
        <color indexed="10"/>
        <rFont val="Arial"/>
        <family val="2"/>
        <charset val="238"/>
      </rPr>
      <t>11,14</t>
    </r>
    <r>
      <rPr>
        <sz val="10"/>
        <rFont val="Arial"/>
        <family val="2"/>
        <charset val="238"/>
      </rPr>
      <t xml:space="preserve">      </t>
    </r>
    <r>
      <rPr>
        <sz val="15"/>
        <rFont val="Arial"/>
        <family val="2"/>
        <charset val="238"/>
      </rPr>
      <t xml:space="preserve"> </t>
    </r>
    <r>
      <rPr>
        <sz val="15"/>
        <color indexed="12"/>
        <rFont val="Arial"/>
        <family val="2"/>
        <charset val="238"/>
      </rPr>
      <t>B</t>
    </r>
  </si>
  <si>
    <r>
      <rPr>
        <sz val="10"/>
        <color rgb="FFFF0000"/>
        <rFont val="Arial"/>
        <family val="2"/>
        <charset val="238"/>
      </rPr>
      <t xml:space="preserve">4. utakmica u </t>
    </r>
    <r>
      <rPr>
        <sz val="14"/>
        <color rgb="FFFF0000"/>
        <rFont val="Arial"/>
        <family val="2"/>
        <charset val="238"/>
      </rPr>
      <t>11,58</t>
    </r>
    <r>
      <rPr>
        <sz val="10"/>
        <rFont val="Arial"/>
        <family val="2"/>
        <charset val="238"/>
      </rPr>
      <t xml:space="preserve"> </t>
    </r>
    <r>
      <rPr>
        <sz val="15"/>
        <color indexed="17"/>
        <rFont val="Arial"/>
        <family val="2"/>
        <charset val="238"/>
      </rPr>
      <t>D</t>
    </r>
  </si>
  <si>
    <r>
      <t xml:space="preserve">5. utakmica u </t>
    </r>
    <r>
      <rPr>
        <sz val="14"/>
        <color indexed="10"/>
        <rFont val="Arial"/>
        <family val="2"/>
        <charset val="238"/>
      </rPr>
      <t>12,37</t>
    </r>
  </si>
  <si>
    <r>
      <rPr>
        <sz val="10"/>
        <color indexed="10"/>
        <rFont val="Arial"/>
        <family val="2"/>
        <charset val="238"/>
      </rPr>
      <t xml:space="preserve">6. utakmica u </t>
    </r>
    <r>
      <rPr>
        <sz val="14"/>
        <color indexed="10"/>
        <rFont val="Arial"/>
        <family val="2"/>
        <charset val="238"/>
      </rPr>
      <t>13,16</t>
    </r>
  </si>
  <si>
    <t>13,16</t>
  </si>
  <si>
    <r>
      <t xml:space="preserve">FINALNA utakmica u </t>
    </r>
    <r>
      <rPr>
        <sz val="14"/>
        <color indexed="10"/>
        <rFont val="Arial"/>
        <family val="2"/>
        <charset val="238"/>
      </rPr>
      <t>14,10</t>
    </r>
  </si>
  <si>
    <t>Proglašenje pobjednika u 15,00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</si>
</sst>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color indexed="10"/>
      <name val="Arial"/>
      <family val="2"/>
      <charset val="238"/>
    </font>
    <font>
      <sz val="15"/>
      <name val="Arial"/>
      <family val="2"/>
      <charset val="238"/>
    </font>
    <font>
      <sz val="15"/>
      <color indexed="20"/>
      <name val="Arial"/>
      <family val="2"/>
      <charset val="238"/>
    </font>
    <font>
      <sz val="10"/>
      <color indexed="20"/>
      <name val="Arial"/>
      <family val="2"/>
      <charset val="238"/>
    </font>
    <font>
      <sz val="15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6"/>
      <name val="Arial"/>
      <family val="2"/>
      <charset val="238"/>
    </font>
    <font>
      <sz val="15"/>
      <color indexed="16"/>
      <name val="Arial"/>
      <family val="2"/>
      <charset val="238"/>
    </font>
    <font>
      <sz val="15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14"/>
      <color indexed="16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/>
      <diagonal/>
    </border>
    <border>
      <left style="double">
        <color indexed="58"/>
      </left>
      <right style="double">
        <color indexed="58"/>
      </right>
      <top style="double">
        <color indexed="58"/>
      </top>
      <bottom/>
      <diagonal/>
    </border>
    <border>
      <left/>
      <right style="thin">
        <color indexed="28"/>
      </right>
      <top/>
      <bottom/>
      <diagonal/>
    </border>
    <border>
      <left/>
      <right/>
      <top/>
      <bottom style="thin">
        <color indexed="58"/>
      </bottom>
      <diagonal/>
    </border>
    <border>
      <left style="double">
        <color indexed="58"/>
      </left>
      <right style="double">
        <color indexed="5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8"/>
      </right>
      <top/>
      <bottom style="thin">
        <color indexed="28"/>
      </bottom>
      <diagonal/>
    </border>
    <border>
      <left style="double">
        <color indexed="58"/>
      </left>
      <right style="double">
        <color indexed="58"/>
      </right>
      <top/>
      <bottom style="double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64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thin">
        <color indexed="64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16"/>
      </right>
      <top/>
      <bottom/>
      <diagonal/>
    </border>
    <border>
      <left style="double">
        <color indexed="56"/>
      </left>
      <right style="double">
        <color indexed="56"/>
      </right>
      <top style="thin">
        <color indexed="64"/>
      </top>
      <bottom style="thin">
        <color indexed="64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double">
        <color indexed="56"/>
      </left>
      <right style="double">
        <color indexed="56"/>
      </right>
      <top style="thin">
        <color indexed="64"/>
      </top>
      <bottom style="double">
        <color indexed="56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double">
        <color indexed="56"/>
      </left>
      <right style="double">
        <color indexed="56"/>
      </right>
      <top style="double">
        <color indexed="56"/>
      </top>
      <bottom/>
      <diagonal/>
    </border>
    <border>
      <left/>
      <right style="thin">
        <color indexed="17"/>
      </right>
      <top/>
      <bottom/>
      <diagonal/>
    </border>
    <border>
      <left style="double">
        <color indexed="56"/>
      </left>
      <right style="double">
        <color indexed="56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double">
        <color indexed="56"/>
      </left>
      <right style="double">
        <color indexed="56"/>
      </right>
      <top/>
      <bottom style="double">
        <color indexed="56"/>
      </bottom>
      <diagonal/>
    </border>
    <border>
      <left style="double">
        <color indexed="58"/>
      </left>
      <right style="thin">
        <color indexed="64"/>
      </right>
      <top style="thin">
        <color indexed="58"/>
      </top>
      <bottom/>
      <diagonal/>
    </border>
    <border>
      <left style="double">
        <color indexed="5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6" fillId="0" borderId="3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0" fillId="0" borderId="6" xfId="0" applyBorder="1"/>
    <xf numFmtId="0" fontId="6" fillId="0" borderId="9" xfId="0" applyFont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/>
    <xf numFmtId="0" fontId="8" fillId="0" borderId="0" xfId="0" applyFont="1" applyBorder="1"/>
    <xf numFmtId="0" fontId="8" fillId="0" borderId="15" xfId="0" applyFont="1" applyBorder="1"/>
    <xf numFmtId="0" fontId="8" fillId="0" borderId="0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20" xfId="0" applyFont="1" applyBorder="1"/>
    <xf numFmtId="0" fontId="0" fillId="0" borderId="22" xfId="0" applyBorder="1"/>
    <xf numFmtId="0" fontId="9" fillId="0" borderId="0" xfId="0" applyFont="1" applyBorder="1" applyAlignment="1">
      <alignment horizontal="center"/>
    </xf>
    <xf numFmtId="0" fontId="9" fillId="0" borderId="23" xfId="0" applyFont="1" applyBorder="1"/>
    <xf numFmtId="0" fontId="9" fillId="0" borderId="25" xfId="0" applyFont="1" applyBorder="1"/>
    <xf numFmtId="0" fontId="9" fillId="0" borderId="0" xfId="0" applyFont="1"/>
    <xf numFmtId="0" fontId="12" fillId="0" borderId="0" xfId="0" applyFont="1" applyBorder="1"/>
    <xf numFmtId="0" fontId="12" fillId="0" borderId="29" xfId="0" applyFont="1" applyBorder="1"/>
    <xf numFmtId="0" fontId="12" fillId="0" borderId="0" xfId="0" applyFont="1" applyBorder="1" applyAlignment="1">
      <alignment horizontal="center"/>
    </xf>
    <xf numFmtId="0" fontId="12" fillId="0" borderId="31" xfId="0" applyFont="1" applyBorder="1"/>
    <xf numFmtId="0" fontId="12" fillId="0" borderId="33" xfId="0" applyFont="1" applyBorder="1"/>
    <xf numFmtId="0" fontId="12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0" fillId="0" borderId="35" xfId="0" applyBorder="1"/>
    <xf numFmtId="0" fontId="0" fillId="0" borderId="36" xfId="0" applyBorder="1"/>
    <xf numFmtId="0" fontId="0" fillId="0" borderId="0" xfId="0" applyAlignment="1">
      <alignment textRotation="45"/>
    </xf>
    <xf numFmtId="0" fontId="15" fillId="0" borderId="0" xfId="0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left"/>
    </xf>
    <xf numFmtId="0" fontId="18" fillId="0" borderId="0" xfId="1" applyFont="1" applyBorder="1" applyAlignment="1">
      <alignment horizontal="right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right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 vertical="center" wrapText="1"/>
    </xf>
    <xf numFmtId="20" fontId="19" fillId="0" borderId="0" xfId="1" applyNumberFormat="1" applyFont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center" vertical="center"/>
    </xf>
    <xf numFmtId="0" fontId="18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9" fillId="0" borderId="0" xfId="1" applyFont="1"/>
    <xf numFmtId="2" fontId="17" fillId="0" borderId="0" xfId="1" applyNumberFormat="1" applyFont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Alignment="1"/>
    <xf numFmtId="0" fontId="21" fillId="0" borderId="12" xfId="1" applyFont="1" applyBorder="1" applyAlignment="1">
      <alignment horizontal="right"/>
    </xf>
    <xf numFmtId="0" fontId="21" fillId="0" borderId="12" xfId="1" applyFont="1" applyBorder="1" applyAlignment="1">
      <alignment horizontal="center" vertical="center"/>
    </xf>
    <xf numFmtId="0" fontId="21" fillId="0" borderId="12" xfId="1" applyFont="1" applyBorder="1" applyAlignment="1">
      <alignment horizontal="left"/>
    </xf>
    <xf numFmtId="0" fontId="21" fillId="0" borderId="12" xfId="1" applyFont="1" applyBorder="1" applyAlignment="1">
      <alignment horizontal="left" vertical="center"/>
    </xf>
    <xf numFmtId="0" fontId="19" fillId="0" borderId="12" xfId="1" applyFont="1" applyBorder="1"/>
    <xf numFmtId="0" fontId="20" fillId="0" borderId="12" xfId="0" applyFont="1" applyBorder="1"/>
    <xf numFmtId="0" fontId="20" fillId="0" borderId="12" xfId="0" applyFont="1" applyBorder="1" applyAlignment="1">
      <alignment horizontal="left"/>
    </xf>
    <xf numFmtId="2" fontId="17" fillId="0" borderId="0" xfId="1" applyNumberFormat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0" fillId="0" borderId="0" xfId="1" applyFont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1" applyFont="1" applyBorder="1" applyAlignment="1">
      <alignment horizontal="left" vertical="center" wrapText="1"/>
    </xf>
    <xf numFmtId="0" fontId="22" fillId="0" borderId="0" xfId="1" applyFont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7" fillId="0" borderId="0" xfId="1" applyFont="1" applyBorder="1" applyAlignment="1">
      <alignment horizontal="center" wrapText="1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36"/>
  <sheetViews>
    <sheetView workbookViewId="0">
      <selection activeCell="K17" sqref="K17:K20"/>
    </sheetView>
  </sheetViews>
  <sheetFormatPr defaultRowHeight="12.75" x14ac:dyDescent="0.2"/>
  <cols>
    <col min="1" max="1" width="9.7109375" customWidth="1"/>
    <col min="2" max="2" width="24.85546875" customWidth="1"/>
    <col min="3" max="3" width="5.5703125" customWidth="1"/>
    <col min="4" max="4" width="9.7109375" style="1" customWidth="1"/>
    <col min="5" max="5" width="18.7109375" style="37" customWidth="1"/>
    <col min="6" max="6" width="5.5703125" customWidth="1"/>
    <col min="7" max="7" width="9.42578125" style="1" customWidth="1"/>
    <col min="8" max="8" width="18.140625" customWidth="1"/>
    <col min="9" max="9" width="6.7109375" customWidth="1"/>
    <col min="10" max="10" width="11.85546875" customWidth="1"/>
    <col min="11" max="11" width="20" customWidth="1"/>
  </cols>
  <sheetData>
    <row r="1" spans="1:11" ht="18" x14ac:dyDescent="0.25">
      <c r="A1" s="41" t="s">
        <v>9</v>
      </c>
    </row>
    <row r="2" spans="1:11" ht="18" x14ac:dyDescent="0.25">
      <c r="A2" s="41"/>
      <c r="K2" s="43" t="s">
        <v>10</v>
      </c>
    </row>
    <row r="3" spans="1:11" ht="39" x14ac:dyDescent="0.25">
      <c r="A3" s="2" t="s">
        <v>0</v>
      </c>
      <c r="C3" s="40" t="s">
        <v>8</v>
      </c>
      <c r="D3" s="123" t="s">
        <v>58</v>
      </c>
      <c r="F3" s="40" t="s">
        <v>8</v>
      </c>
      <c r="G3" s="37"/>
      <c r="K3" s="43"/>
    </row>
    <row r="4" spans="1:11" ht="13.15" customHeight="1" thickBot="1" x14ac:dyDescent="0.25">
      <c r="A4" s="119" t="s">
        <v>54</v>
      </c>
      <c r="B4" s="120" t="s">
        <v>20</v>
      </c>
      <c r="C4" s="3"/>
      <c r="D4" s="123"/>
      <c r="G4" s="122" t="s">
        <v>61</v>
      </c>
      <c r="I4" s="4"/>
      <c r="J4" s="5"/>
    </row>
    <row r="5" spans="1:11" ht="13.15" customHeight="1" thickTop="1" x14ac:dyDescent="0.2">
      <c r="A5" s="99"/>
      <c r="B5" s="121"/>
      <c r="C5" s="6"/>
      <c r="D5" s="102" t="s">
        <v>1</v>
      </c>
      <c r="E5" s="96" t="s">
        <v>19</v>
      </c>
      <c r="F5" s="5"/>
      <c r="G5" s="122"/>
      <c r="I5" s="4"/>
      <c r="J5" s="5"/>
    </row>
    <row r="6" spans="1:11" ht="6" customHeight="1" x14ac:dyDescent="0.2">
      <c r="A6" s="99"/>
      <c r="B6" s="8"/>
      <c r="C6" s="9"/>
      <c r="D6" s="118"/>
      <c r="E6" s="97"/>
      <c r="F6" s="10"/>
      <c r="G6" s="122"/>
      <c r="I6" s="7"/>
    </row>
    <row r="7" spans="1:11" ht="6" customHeight="1" x14ac:dyDescent="0.2">
      <c r="A7" s="99"/>
      <c r="B7" s="8"/>
      <c r="C7" s="9"/>
      <c r="D7" s="7"/>
      <c r="E7" s="97"/>
      <c r="F7" s="38"/>
      <c r="G7" s="122"/>
    </row>
    <row r="8" spans="1:11" ht="13.5" customHeight="1" thickBot="1" x14ac:dyDescent="0.25">
      <c r="A8" s="99"/>
      <c r="B8" s="120" t="s">
        <v>19</v>
      </c>
      <c r="C8" s="11"/>
      <c r="D8" s="7"/>
      <c r="E8" s="98"/>
      <c r="F8" s="39"/>
      <c r="G8" s="122"/>
    </row>
    <row r="9" spans="1:11" ht="13.5" thickTop="1" x14ac:dyDescent="0.2">
      <c r="A9" s="99"/>
      <c r="B9" s="121"/>
      <c r="C9" s="3"/>
      <c r="G9" s="12"/>
      <c r="H9" s="96" t="s">
        <v>19</v>
      </c>
      <c r="I9" s="5"/>
    </row>
    <row r="10" spans="1:11" ht="11.45" customHeight="1" x14ac:dyDescent="0.2">
      <c r="B10" s="7"/>
      <c r="G10" s="13" t="s">
        <v>2</v>
      </c>
      <c r="H10" s="97"/>
      <c r="I10" s="14"/>
    </row>
    <row r="11" spans="1:11" ht="11.45" customHeight="1" x14ac:dyDescent="0.2">
      <c r="B11" s="7"/>
      <c r="D11" s="115">
        <v>12.37</v>
      </c>
      <c r="G11" s="12"/>
      <c r="H11" s="97"/>
      <c r="I11" s="5"/>
      <c r="J11" s="15"/>
    </row>
    <row r="12" spans="1:11" ht="13.15" customHeight="1" thickBot="1" x14ac:dyDescent="0.25">
      <c r="A12" s="99" t="s">
        <v>56</v>
      </c>
      <c r="B12" s="116" t="s">
        <v>30</v>
      </c>
      <c r="C12" s="16"/>
      <c r="D12" s="115"/>
      <c r="G12" s="12"/>
      <c r="H12" s="98"/>
      <c r="I12" s="5"/>
      <c r="J12" s="15"/>
    </row>
    <row r="13" spans="1:11" ht="13.5" thickTop="1" x14ac:dyDescent="0.2">
      <c r="A13" s="99"/>
      <c r="B13" s="117"/>
      <c r="C13" s="17"/>
      <c r="D13" s="102" t="s">
        <v>3</v>
      </c>
      <c r="E13" s="96" t="s">
        <v>30</v>
      </c>
      <c r="F13" s="5"/>
      <c r="G13" s="12"/>
      <c r="I13" s="5"/>
      <c r="J13" s="15"/>
    </row>
    <row r="14" spans="1:11" ht="6" customHeight="1" x14ac:dyDescent="0.2">
      <c r="A14" s="99"/>
      <c r="B14" s="18"/>
      <c r="C14" s="19"/>
      <c r="D14" s="118"/>
      <c r="E14" s="97"/>
      <c r="F14" s="10"/>
      <c r="G14" s="12"/>
      <c r="I14" s="5"/>
      <c r="J14" s="15"/>
    </row>
    <row r="15" spans="1:11" ht="6" customHeight="1" x14ac:dyDescent="0.2">
      <c r="A15" s="99"/>
      <c r="B15" s="18"/>
      <c r="C15" s="19"/>
      <c r="D15" s="7"/>
      <c r="E15" s="97"/>
      <c r="F15" s="5"/>
      <c r="G15" s="7"/>
      <c r="I15" s="5"/>
      <c r="J15" s="15"/>
    </row>
    <row r="16" spans="1:11" ht="13.5" thickBot="1" x14ac:dyDescent="0.25">
      <c r="A16" s="99"/>
      <c r="B16" s="116" t="s">
        <v>34</v>
      </c>
      <c r="C16" s="20"/>
      <c r="D16" s="7"/>
      <c r="E16" s="98"/>
      <c r="I16" s="5"/>
      <c r="J16" s="15"/>
    </row>
    <row r="17" spans="1:11" ht="13.5" customHeight="1" thickTop="1" x14ac:dyDescent="0.2">
      <c r="A17" s="99"/>
      <c r="B17" s="117"/>
      <c r="C17" s="21"/>
      <c r="D17" s="114" t="s">
        <v>59</v>
      </c>
      <c r="I17" s="5"/>
      <c r="J17" s="15"/>
      <c r="K17" s="96" t="s">
        <v>19</v>
      </c>
    </row>
    <row r="18" spans="1:11" ht="11.45" customHeight="1" x14ac:dyDescent="0.2">
      <c r="B18" s="7"/>
      <c r="D18" s="114"/>
      <c r="I18" s="5"/>
      <c r="J18" s="22" t="s">
        <v>4</v>
      </c>
      <c r="K18" s="97"/>
    </row>
    <row r="19" spans="1:11" ht="11.45" customHeight="1" x14ac:dyDescent="0.2">
      <c r="B19" s="7"/>
      <c r="D19" s="114"/>
      <c r="I19" s="5"/>
      <c r="J19" s="15"/>
      <c r="K19" s="97"/>
    </row>
    <row r="20" spans="1:11" ht="13.5" customHeight="1" thickBot="1" x14ac:dyDescent="0.25">
      <c r="A20" s="99" t="s">
        <v>55</v>
      </c>
      <c r="B20" s="100" t="s">
        <v>25</v>
      </c>
      <c r="C20" s="23"/>
      <c r="D20" s="114"/>
      <c r="I20" s="5"/>
      <c r="J20" s="15"/>
      <c r="K20" s="98"/>
    </row>
    <row r="21" spans="1:11" ht="13.5" thickTop="1" x14ac:dyDescent="0.2">
      <c r="A21" s="99"/>
      <c r="B21" s="101"/>
      <c r="C21" s="24"/>
      <c r="D21" s="102" t="s">
        <v>5</v>
      </c>
      <c r="E21" s="104" t="s">
        <v>25</v>
      </c>
      <c r="F21" s="25"/>
      <c r="G21" s="7"/>
      <c r="I21" s="5"/>
      <c r="J21" s="15"/>
    </row>
    <row r="22" spans="1:11" ht="6" customHeight="1" x14ac:dyDescent="0.2">
      <c r="A22" s="99"/>
      <c r="B22" s="26"/>
      <c r="C22" s="27"/>
      <c r="D22" s="103"/>
      <c r="E22" s="105"/>
      <c r="F22" s="5"/>
      <c r="G22" s="12"/>
      <c r="I22" s="5"/>
      <c r="J22" s="15"/>
    </row>
    <row r="23" spans="1:11" ht="6" customHeight="1" x14ac:dyDescent="0.2">
      <c r="A23" s="99"/>
      <c r="B23" s="26"/>
      <c r="C23" s="27"/>
      <c r="D23" s="7"/>
      <c r="E23" s="105"/>
      <c r="F23" s="5"/>
      <c r="G23" s="12"/>
      <c r="I23" s="5"/>
      <c r="J23" s="15"/>
    </row>
    <row r="24" spans="1:11" ht="13.5" thickBot="1" x14ac:dyDescent="0.25">
      <c r="A24" s="99"/>
      <c r="B24" s="100" t="s">
        <v>33</v>
      </c>
      <c r="C24" s="28"/>
      <c r="D24" s="7"/>
      <c r="E24" s="106"/>
      <c r="G24" s="107">
        <v>14.1</v>
      </c>
      <c r="I24" s="5"/>
      <c r="J24" s="15"/>
    </row>
    <row r="25" spans="1:11" ht="13.5" customHeight="1" thickTop="1" x14ac:dyDescent="0.2">
      <c r="A25" s="99"/>
      <c r="B25" s="101"/>
      <c r="C25" s="29"/>
      <c r="G25" s="107"/>
      <c r="H25" s="108" t="s">
        <v>29</v>
      </c>
      <c r="I25" s="5"/>
      <c r="J25" s="15"/>
    </row>
    <row r="26" spans="1:11" ht="11.45" customHeight="1" x14ac:dyDescent="0.2">
      <c r="B26" s="7"/>
      <c r="G26" s="13" t="s">
        <v>6</v>
      </c>
      <c r="H26" s="109"/>
      <c r="I26" s="14"/>
      <c r="J26" s="15"/>
    </row>
    <row r="27" spans="1:11" ht="11.45" customHeight="1" x14ac:dyDescent="0.2">
      <c r="B27" s="7"/>
      <c r="D27" s="111" t="s">
        <v>60</v>
      </c>
      <c r="G27" s="12"/>
      <c r="H27" s="109"/>
      <c r="I27" s="5"/>
      <c r="J27" s="5"/>
    </row>
    <row r="28" spans="1:11" ht="13.5" thickBot="1" x14ac:dyDescent="0.25">
      <c r="A28" s="99" t="s">
        <v>57</v>
      </c>
      <c r="B28" s="112" t="s">
        <v>29</v>
      </c>
      <c r="C28" s="30"/>
      <c r="D28" s="111"/>
      <c r="G28" s="12"/>
      <c r="H28" s="110"/>
    </row>
    <row r="29" spans="1:11" ht="13.5" thickTop="1" x14ac:dyDescent="0.2">
      <c r="A29" s="99"/>
      <c r="B29" s="113"/>
      <c r="C29" s="31"/>
      <c r="D29" s="102" t="s">
        <v>7</v>
      </c>
      <c r="E29" s="108" t="s">
        <v>29</v>
      </c>
      <c r="F29" s="25"/>
      <c r="G29" s="12"/>
    </row>
    <row r="30" spans="1:11" ht="6" customHeight="1" x14ac:dyDescent="0.2">
      <c r="A30" s="99"/>
      <c r="B30" s="32"/>
      <c r="C30" s="33"/>
      <c r="D30" s="103"/>
      <c r="E30" s="109"/>
      <c r="F30" s="5"/>
      <c r="G30" s="7"/>
    </row>
    <row r="31" spans="1:11" ht="6" customHeight="1" x14ac:dyDescent="0.2">
      <c r="A31" s="99"/>
      <c r="B31" s="32"/>
      <c r="C31" s="33"/>
      <c r="D31" s="7"/>
      <c r="E31" s="109"/>
      <c r="F31" s="5"/>
      <c r="G31" s="7"/>
    </row>
    <row r="32" spans="1:11" ht="13.5" thickBot="1" x14ac:dyDescent="0.25">
      <c r="A32" s="99"/>
      <c r="B32" s="112" t="s">
        <v>24</v>
      </c>
      <c r="C32" s="34"/>
      <c r="D32" s="7"/>
      <c r="E32" s="110"/>
    </row>
    <row r="33" spans="1:6" ht="13.5" thickTop="1" x14ac:dyDescent="0.2">
      <c r="A33" s="99"/>
      <c r="B33" s="113"/>
      <c r="C33" s="35"/>
    </row>
    <row r="35" spans="1:6" x14ac:dyDescent="0.2">
      <c r="F35" s="5"/>
    </row>
    <row r="36" spans="1:6" ht="18" x14ac:dyDescent="0.25">
      <c r="B36" s="36" t="s">
        <v>62</v>
      </c>
    </row>
  </sheetData>
  <mergeCells count="29">
    <mergeCell ref="H9:H12"/>
    <mergeCell ref="D11:D12"/>
    <mergeCell ref="A12:A17"/>
    <mergeCell ref="B12:B13"/>
    <mergeCell ref="D13:D14"/>
    <mergeCell ref="E13:E16"/>
    <mergeCell ref="B16:B17"/>
    <mergeCell ref="A4:A9"/>
    <mergeCell ref="B4:B5"/>
    <mergeCell ref="D5:D6"/>
    <mergeCell ref="E5:E8"/>
    <mergeCell ref="B8:B9"/>
    <mergeCell ref="G4:G8"/>
    <mergeCell ref="D3:D4"/>
    <mergeCell ref="K17:K20"/>
    <mergeCell ref="A20:A25"/>
    <mergeCell ref="B20:B21"/>
    <mergeCell ref="D21:D22"/>
    <mergeCell ref="E21:E24"/>
    <mergeCell ref="B24:B25"/>
    <mergeCell ref="G24:G25"/>
    <mergeCell ref="H25:H28"/>
    <mergeCell ref="D27:D28"/>
    <mergeCell ref="A28:A33"/>
    <mergeCell ref="B28:B29"/>
    <mergeCell ref="D29:D30"/>
    <mergeCell ref="E29:E32"/>
    <mergeCell ref="B32:B33"/>
    <mergeCell ref="D17:D20"/>
  </mergeCells>
  <pageMargins left="0.39" right="0.25" top="0.76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L12" workbookViewId="0">
      <selection activeCell="W20" sqref="W20:X35"/>
    </sheetView>
  </sheetViews>
  <sheetFormatPr defaultRowHeight="12.75" x14ac:dyDescent="0.2"/>
  <cols>
    <col min="1" max="2" width="3" customWidth="1"/>
    <col min="3" max="3" width="24.140625" customWidth="1"/>
    <col min="4" max="6" width="3.28515625" customWidth="1"/>
    <col min="7" max="7" width="3.42578125" customWidth="1"/>
    <col min="8" max="8" width="3.5703125" customWidth="1"/>
    <col min="9" max="9" width="3" customWidth="1"/>
    <col min="10" max="10" width="24.140625" customWidth="1"/>
    <col min="11" max="13" width="3.28515625" customWidth="1"/>
    <col min="14" max="14" width="3.42578125" customWidth="1"/>
    <col min="15" max="15" width="3.5703125" customWidth="1"/>
    <col min="16" max="16" width="24.140625" customWidth="1"/>
    <col min="17" max="19" width="3.28515625" customWidth="1"/>
    <col min="20" max="20" width="3.42578125" customWidth="1"/>
    <col min="21" max="21" width="18.28515625" customWidth="1"/>
  </cols>
  <sheetData>
    <row r="1" spans="1:21" x14ac:dyDescent="0.2">
      <c r="A1" s="44"/>
      <c r="B1" s="45"/>
      <c r="C1" t="s">
        <v>11</v>
      </c>
      <c r="D1" s="128"/>
      <c r="E1" s="128"/>
      <c r="F1" s="128"/>
      <c r="G1" s="128"/>
      <c r="H1" s="128"/>
      <c r="I1" s="1"/>
    </row>
    <row r="2" spans="1:21" x14ac:dyDescent="0.2">
      <c r="A2" s="44"/>
      <c r="B2" s="45"/>
      <c r="H2" s="1"/>
      <c r="I2" s="1"/>
    </row>
    <row r="3" spans="1:21" x14ac:dyDescent="0.2">
      <c r="A3" s="44"/>
      <c r="B3" s="45"/>
      <c r="D3" t="s">
        <v>12</v>
      </c>
      <c r="H3" s="1"/>
      <c r="I3" s="1"/>
    </row>
    <row r="4" spans="1:21" x14ac:dyDescent="0.2">
      <c r="A4" s="44"/>
      <c r="B4" s="45"/>
      <c r="D4" s="1" t="s">
        <v>13</v>
      </c>
      <c r="E4" s="1" t="s">
        <v>14</v>
      </c>
      <c r="F4" s="1" t="s">
        <v>15</v>
      </c>
      <c r="G4" s="1" t="s">
        <v>16</v>
      </c>
      <c r="H4" s="1"/>
      <c r="I4" s="1"/>
    </row>
    <row r="5" spans="1:21" x14ac:dyDescent="0.2">
      <c r="A5" s="129" t="s">
        <v>17</v>
      </c>
      <c r="B5" s="130" t="s">
        <v>18</v>
      </c>
      <c r="C5" s="46" t="str">
        <f>KUP!B4</f>
        <v>OŠ VELIKA MLAKA</v>
      </c>
      <c r="D5" s="47">
        <v>25</v>
      </c>
      <c r="E5" s="48">
        <v>21</v>
      </c>
      <c r="F5" s="49">
        <v>13</v>
      </c>
      <c r="G5" s="46">
        <f>COUNTIF(D5:E5,"&gt;=25")+ COUNTIF(F5,"&gt;=15")</f>
        <v>1</v>
      </c>
      <c r="H5" s="1"/>
      <c r="I5" s="1"/>
    </row>
    <row r="6" spans="1:21" x14ac:dyDescent="0.2">
      <c r="A6" s="129"/>
      <c r="B6" s="130"/>
      <c r="H6" s="1" t="s">
        <v>1</v>
      </c>
      <c r="I6" s="130" t="s">
        <v>48</v>
      </c>
      <c r="J6" s="46" t="str">
        <f>IF(G5=2,C5,C7)</f>
        <v>OŠ VUKOVINA</v>
      </c>
      <c r="K6" s="47">
        <v>25</v>
      </c>
      <c r="L6" s="48">
        <v>25</v>
      </c>
      <c r="M6" s="49"/>
      <c r="N6" s="46">
        <f>COUNTIF(K6:L6,"&gt;=25")+ COUNTIF(M6,"&gt;=15")</f>
        <v>2</v>
      </c>
      <c r="U6" s="5"/>
    </row>
    <row r="7" spans="1:21" x14ac:dyDescent="0.2">
      <c r="A7" s="129"/>
      <c r="B7" s="130"/>
      <c r="C7" s="46" t="str">
        <f>KUP!B8</f>
        <v>OŠ VUKOVINA</v>
      </c>
      <c r="D7" s="47">
        <v>22</v>
      </c>
      <c r="E7" s="48">
        <v>25</v>
      </c>
      <c r="F7" s="49">
        <v>15</v>
      </c>
      <c r="G7" s="46">
        <f>COUNTIF(D7:E7,"&gt;=25")+ COUNTIF(F7,"&gt;=15")</f>
        <v>2</v>
      </c>
      <c r="H7" s="1"/>
      <c r="I7" s="130"/>
    </row>
    <row r="8" spans="1:21" x14ac:dyDescent="0.2">
      <c r="A8" s="44"/>
      <c r="B8" s="45"/>
      <c r="H8" s="1"/>
      <c r="I8" s="130"/>
      <c r="O8" s="130" t="s">
        <v>21</v>
      </c>
      <c r="P8" s="46" t="str">
        <f>IF(N6=2,J6,J10)</f>
        <v>OŠ VUKOVINA</v>
      </c>
      <c r="Q8" s="47">
        <v>25</v>
      </c>
      <c r="R8" s="48">
        <v>15</v>
      </c>
      <c r="S8" s="49">
        <v>15</v>
      </c>
      <c r="T8" s="46">
        <f>COUNTIF(Q8:R8,"&gt;=25")+ COUNTIF(S8,"&gt;=15")</f>
        <v>2</v>
      </c>
    </row>
    <row r="9" spans="1:21" x14ac:dyDescent="0.2">
      <c r="A9" s="129" t="s">
        <v>22</v>
      </c>
      <c r="B9" s="130" t="s">
        <v>28</v>
      </c>
      <c r="C9" s="46" t="str">
        <f>KUP!B12</f>
        <v>OŠ JURJA HABDELIĆA</v>
      </c>
      <c r="D9" s="47">
        <v>25</v>
      </c>
      <c r="E9" s="48">
        <v>25</v>
      </c>
      <c r="F9" s="49"/>
      <c r="G9" s="46">
        <f>COUNTIF(D9:E9,"&gt;=25")+ COUNTIF(F9,"&gt;=15")</f>
        <v>2</v>
      </c>
      <c r="H9" s="1"/>
      <c r="I9" s="130"/>
      <c r="O9" s="130"/>
    </row>
    <row r="10" spans="1:21" ht="13.5" thickBot="1" x14ac:dyDescent="0.25">
      <c r="A10" s="129"/>
      <c r="B10" s="130"/>
      <c r="H10" s="1" t="s">
        <v>3</v>
      </c>
      <c r="I10" s="130"/>
      <c r="J10" s="46" t="str">
        <f>IF(G9=2,C9,C11)</f>
        <v>OŠ JURJA HABDELIĆA</v>
      </c>
      <c r="K10" s="47">
        <v>21</v>
      </c>
      <c r="L10" s="48">
        <v>17</v>
      </c>
      <c r="M10" s="49"/>
      <c r="N10" s="46">
        <f>COUNTIF(K10:L10,"&gt;=25")+ COUNTIF(M10,"&gt;=15")</f>
        <v>0</v>
      </c>
      <c r="O10" s="130"/>
    </row>
    <row r="11" spans="1:21" x14ac:dyDescent="0.2">
      <c r="A11" s="129"/>
      <c r="B11" s="130"/>
      <c r="C11" s="46" t="str">
        <f>KUP!B16</f>
        <v>OŠ NIKOLE HRIBARA</v>
      </c>
      <c r="D11" s="47">
        <v>18</v>
      </c>
      <c r="E11" s="48">
        <v>18</v>
      </c>
      <c r="F11" s="49"/>
      <c r="G11" s="46">
        <f>COUNTIF(D11:E11,"&gt;=25")+ COUNTIF(F11,"&gt;=15")</f>
        <v>0</v>
      </c>
      <c r="H11" s="1"/>
      <c r="I11" s="50"/>
      <c r="O11" s="130"/>
      <c r="U11" s="124" t="str">
        <f>IF(T8=2, P8,P16)</f>
        <v>OŠ VUKOVINA</v>
      </c>
    </row>
    <row r="12" spans="1:21" x14ac:dyDescent="0.2">
      <c r="A12" s="44"/>
      <c r="B12" s="45"/>
      <c r="H12" s="1"/>
      <c r="I12" s="50"/>
      <c r="O12" s="130"/>
      <c r="Q12" t="s">
        <v>26</v>
      </c>
      <c r="U12" s="125"/>
    </row>
    <row r="13" spans="1:21" ht="13.5" thickBot="1" x14ac:dyDescent="0.25">
      <c r="A13" s="129" t="s">
        <v>27</v>
      </c>
      <c r="B13" s="130" t="s">
        <v>23</v>
      </c>
      <c r="C13" s="46" t="str">
        <f>KUP!B20</f>
        <v>OŠ EUGENA KUMIČIĆA</v>
      </c>
      <c r="D13" s="47">
        <v>25</v>
      </c>
      <c r="E13" s="48">
        <v>25</v>
      </c>
      <c r="F13" s="49"/>
      <c r="G13" s="46">
        <f>COUNTIF(D13:E13,"&gt;=25")+ COUNTIF(F13,"&gt;=15")</f>
        <v>2</v>
      </c>
      <c r="H13" s="1"/>
      <c r="I13" s="50"/>
      <c r="O13" s="130"/>
      <c r="U13" s="126"/>
    </row>
    <row r="14" spans="1:21" x14ac:dyDescent="0.2">
      <c r="A14" s="129"/>
      <c r="B14" s="130"/>
      <c r="H14" s="1" t="s">
        <v>5</v>
      </c>
      <c r="I14" s="130" t="s">
        <v>49</v>
      </c>
      <c r="J14" s="46" t="str">
        <f>IF(G13=2,C13,C15)</f>
        <v>OŠ EUGENA KUMIČIĆA</v>
      </c>
      <c r="K14" s="47">
        <v>14</v>
      </c>
      <c r="L14" s="48">
        <v>14</v>
      </c>
      <c r="M14" s="49"/>
      <c r="N14" s="46">
        <f>COUNTIF(K14:L14,"&gt;=25")+ COUNTIF(M14,"&gt;=15")</f>
        <v>0</v>
      </c>
      <c r="O14" s="130"/>
    </row>
    <row r="15" spans="1:21" x14ac:dyDescent="0.2">
      <c r="A15" s="129"/>
      <c r="B15" s="130"/>
      <c r="C15" s="46" t="str">
        <f>KUP!B24</f>
        <v>OŠ SLAVKA KOLARA</v>
      </c>
      <c r="D15" s="47">
        <v>19</v>
      </c>
      <c r="E15" s="48">
        <v>20</v>
      </c>
      <c r="F15" s="49"/>
      <c r="G15" s="46">
        <f>COUNTIF(D15:E15,"&gt;=25")+ COUNTIF(F15,"&gt;=15")</f>
        <v>0</v>
      </c>
      <c r="H15" s="1"/>
      <c r="I15" s="130"/>
      <c r="O15" s="130"/>
    </row>
    <row r="16" spans="1:21" x14ac:dyDescent="0.2">
      <c r="A16" s="44"/>
      <c r="B16" s="45"/>
      <c r="H16" s="1"/>
      <c r="I16" s="130"/>
      <c r="O16" s="130"/>
      <c r="P16" s="46" t="str">
        <f>IF(N14=2,J14,J18)</f>
        <v>OŠ EUGENA KVATERNIKA</v>
      </c>
      <c r="Q16" s="47">
        <v>23</v>
      </c>
      <c r="R16" s="48">
        <v>25</v>
      </c>
      <c r="S16" s="49">
        <v>13</v>
      </c>
      <c r="T16" s="46">
        <f>COUNTIF(Q16:R16,"&gt;=25")+ COUNTIF(S16,"&gt;=15")</f>
        <v>1</v>
      </c>
    </row>
    <row r="17" spans="1:21" ht="13.5" thickBot="1" x14ac:dyDescent="0.25">
      <c r="A17" s="129" t="s">
        <v>31</v>
      </c>
      <c r="B17" s="130" t="s">
        <v>32</v>
      </c>
      <c r="C17" s="46" t="str">
        <f>KUP!B28</f>
        <v>OŠ EUGENA KVATERNIKA</v>
      </c>
      <c r="D17" s="47">
        <v>25</v>
      </c>
      <c r="E17" s="48">
        <v>25</v>
      </c>
      <c r="F17" s="49"/>
      <c r="G17" s="46">
        <f>COUNTIF(D17:E17,"&gt;=25")+ COUNTIF(F17,"&gt;=15")</f>
        <v>2</v>
      </c>
      <c r="H17" s="1"/>
      <c r="I17" s="130"/>
      <c r="Q17" s="5"/>
      <c r="R17" s="5"/>
      <c r="S17" s="5"/>
      <c r="T17" s="5"/>
    </row>
    <row r="18" spans="1:21" x14ac:dyDescent="0.2">
      <c r="A18" s="129"/>
      <c r="B18" s="130"/>
      <c r="F18" s="54"/>
      <c r="H18" s="1" t="s">
        <v>7</v>
      </c>
      <c r="I18" s="130"/>
      <c r="J18" s="46" t="str">
        <f>IF(G17=2,C17,C19)</f>
        <v>OŠ EUGENA KVATERNIKA</v>
      </c>
      <c r="K18" s="47">
        <v>25</v>
      </c>
      <c r="L18" s="48">
        <v>25</v>
      </c>
      <c r="M18" s="49"/>
      <c r="N18" s="46">
        <f>COUNTIF(K18:L18,"&gt;=25")+ COUNTIF(M18,"&gt;=15")</f>
        <v>2</v>
      </c>
      <c r="U18" s="124" t="str">
        <f>IF(T16&lt;=1,P16,P8)</f>
        <v>OŠ EUGENA KVATERNIKA</v>
      </c>
    </row>
    <row r="19" spans="1:21" x14ac:dyDescent="0.2">
      <c r="A19" s="129"/>
      <c r="B19" s="130"/>
      <c r="C19" s="46" t="str">
        <f>KUP!B32</f>
        <v>OŠ ŠĆITARJEVO</v>
      </c>
      <c r="D19" s="47">
        <v>7</v>
      </c>
      <c r="E19" s="48">
        <v>12</v>
      </c>
      <c r="F19" s="49"/>
      <c r="G19" s="46">
        <f>COUNTIF(D19:E19,"&gt;=25")+ COUNTIF(F19,"&gt;=15")</f>
        <v>0</v>
      </c>
      <c r="H19" s="1"/>
      <c r="I19" s="1"/>
      <c r="Q19" s="55" t="s">
        <v>35</v>
      </c>
      <c r="U19" s="125"/>
    </row>
    <row r="20" spans="1:21" ht="13.5" thickBot="1" x14ac:dyDescent="0.25">
      <c r="A20" s="51"/>
      <c r="B20" s="52"/>
      <c r="C20" s="5"/>
      <c r="D20" s="5"/>
      <c r="E20" s="5"/>
      <c r="F20" s="5"/>
      <c r="G20" s="5"/>
      <c r="H20" s="1"/>
      <c r="I20" s="1"/>
      <c r="U20" s="126"/>
    </row>
    <row r="21" spans="1:21" ht="13.5" thickBot="1" x14ac:dyDescent="0.25">
      <c r="A21" s="51"/>
      <c r="B21" s="52"/>
      <c r="C21" s="5"/>
      <c r="D21" s="5"/>
      <c r="E21" s="5"/>
      <c r="F21" s="5"/>
      <c r="G21" s="5"/>
      <c r="H21" s="1"/>
      <c r="I21" s="1"/>
      <c r="U21" s="7"/>
    </row>
    <row r="22" spans="1:21" x14ac:dyDescent="0.2">
      <c r="A22" s="51"/>
      <c r="B22" s="52"/>
      <c r="C22" s="5"/>
      <c r="D22" s="5"/>
      <c r="E22" s="5"/>
      <c r="F22" s="5"/>
      <c r="G22" s="5"/>
      <c r="H22" s="1"/>
      <c r="I22" s="1"/>
      <c r="U22" s="124" t="s">
        <v>30</v>
      </c>
    </row>
    <row r="23" spans="1:21" x14ac:dyDescent="0.2">
      <c r="A23" s="51"/>
      <c r="B23" s="52"/>
      <c r="C23" s="5"/>
      <c r="D23" s="5"/>
      <c r="E23" s="5"/>
      <c r="F23" s="5"/>
      <c r="G23" s="5"/>
      <c r="H23" s="1"/>
      <c r="I23" s="1"/>
      <c r="Q23" t="s">
        <v>36</v>
      </c>
      <c r="U23" s="125"/>
    </row>
    <row r="24" spans="1:21" ht="13.5" thickBot="1" x14ac:dyDescent="0.25">
      <c r="A24" s="44"/>
      <c r="B24" s="45"/>
      <c r="H24" s="1"/>
      <c r="I24" s="1"/>
      <c r="U24" s="126"/>
    </row>
    <row r="25" spans="1:21" x14ac:dyDescent="0.2">
      <c r="B25" s="45"/>
      <c r="D25" t="s">
        <v>43</v>
      </c>
      <c r="H25" s="1"/>
      <c r="I25" s="1"/>
      <c r="K25" t="s">
        <v>44</v>
      </c>
    </row>
    <row r="26" spans="1:21" x14ac:dyDescent="0.2">
      <c r="B26" s="45"/>
      <c r="D26" s="1" t="s">
        <v>39</v>
      </c>
      <c r="E26" s="1" t="s">
        <v>40</v>
      </c>
      <c r="F26" s="1" t="s">
        <v>41</v>
      </c>
      <c r="G26" t="s">
        <v>42</v>
      </c>
      <c r="H26" s="1"/>
      <c r="I26" s="1"/>
      <c r="K26" s="1" t="s">
        <v>39</v>
      </c>
      <c r="L26" s="1" t="s">
        <v>40</v>
      </c>
      <c r="M26" s="1" t="s">
        <v>41</v>
      </c>
      <c r="N26" t="s">
        <v>42</v>
      </c>
      <c r="O26" s="1"/>
    </row>
    <row r="27" spans="1:21" x14ac:dyDescent="0.2">
      <c r="B27" s="45"/>
      <c r="C27" s="46" t="str">
        <f>C5</f>
        <v>OŠ VELIKA MLAKA</v>
      </c>
      <c r="D27">
        <f>SUM(D5:F5)</f>
        <v>59</v>
      </c>
      <c r="E27">
        <f>IF(G5&gt;=2,SUM(K6:M6),0)</f>
        <v>0</v>
      </c>
      <c r="F27">
        <f>IF(AND(E27&gt;0,N6&gt;=2),SUM(Q8:S8),0)</f>
        <v>0</v>
      </c>
      <c r="G27" s="127">
        <f>SUM(D27:F27)</f>
        <v>59</v>
      </c>
      <c r="H27" s="127"/>
      <c r="I27" s="42"/>
      <c r="K27">
        <f>SUM(G5)</f>
        <v>1</v>
      </c>
      <c r="L27" s="1">
        <f>IF(AND(G5&gt;=2),SUM(N6),0)</f>
        <v>0</v>
      </c>
      <c r="M27" s="95">
        <f>IF(AND(L27&gt;0,N6&gt;=2),SUM(T8),0)</f>
        <v>0</v>
      </c>
      <c r="N27" s="128">
        <f>SUM(K27:M27)</f>
        <v>1</v>
      </c>
      <c r="O27" s="128"/>
      <c r="U27" s="53" t="s">
        <v>45</v>
      </c>
    </row>
    <row r="28" spans="1:21" x14ac:dyDescent="0.2">
      <c r="B28" s="45"/>
      <c r="C28" s="46" t="str">
        <f>C7</f>
        <v>OŠ VUKOVINA</v>
      </c>
      <c r="D28">
        <f>SUM(D7:F7)</f>
        <v>62</v>
      </c>
      <c r="E28">
        <f>IF(G7&gt;=2,SUM(K6:M6),0)</f>
        <v>50</v>
      </c>
      <c r="F28">
        <f>IF(AND(E28&gt;0,N6&gt;=2),SUM(Q8:S8),0)</f>
        <v>55</v>
      </c>
      <c r="G28" s="127">
        <f t="shared" ref="G28:G34" si="0">SUM(D28:F28)</f>
        <v>167</v>
      </c>
      <c r="H28" s="127"/>
      <c r="I28" s="42"/>
      <c r="K28">
        <f>SUM(G7)</f>
        <v>2</v>
      </c>
      <c r="L28" s="1">
        <f>IF(AND(G7&gt;=2),SUM(N6),0)</f>
        <v>2</v>
      </c>
      <c r="M28" s="1">
        <f>IF(AND(L28&gt;0,N6&gt;=2),SUM(T8),0)</f>
        <v>2</v>
      </c>
      <c r="N28" s="128">
        <f t="shared" ref="N28:N34" si="1">SUM(K28:M28)</f>
        <v>6</v>
      </c>
      <c r="O28" s="128"/>
    </row>
    <row r="29" spans="1:21" x14ac:dyDescent="0.2">
      <c r="B29" s="45"/>
      <c r="C29" s="46" t="str">
        <f>C9</f>
        <v>OŠ JURJA HABDELIĆA</v>
      </c>
      <c r="D29">
        <f>SUM(D9:F9)</f>
        <v>50</v>
      </c>
      <c r="E29">
        <f>IF(G9&gt;=2,SUM(K10:M10),0)</f>
        <v>38</v>
      </c>
      <c r="F29">
        <f>IF(AND(E29&gt;0,N10&gt;=2),SUM(Q8:S8),0)</f>
        <v>0</v>
      </c>
      <c r="G29" s="127">
        <f t="shared" si="0"/>
        <v>88</v>
      </c>
      <c r="H29" s="127"/>
      <c r="I29" s="42"/>
      <c r="K29">
        <f>SUM(G9)</f>
        <v>2</v>
      </c>
      <c r="L29" s="1">
        <f>IF(AND(G9&gt;=2),SUM(N10),0)</f>
        <v>0</v>
      </c>
      <c r="M29" s="1">
        <f>IF(AND(L29&gt;0,N10&gt;=2),SUM(T8),0)</f>
        <v>0</v>
      </c>
      <c r="N29" s="128">
        <f t="shared" si="1"/>
        <v>2</v>
      </c>
      <c r="O29" s="128"/>
      <c r="U29" s="53" t="str">
        <f>IF(N6&lt;=1,J6,J10)</f>
        <v>OŠ JURJA HABDELIĆA</v>
      </c>
    </row>
    <row r="30" spans="1:21" x14ac:dyDescent="0.2">
      <c r="B30" s="45"/>
      <c r="C30" s="46" t="str">
        <f>C11</f>
        <v>OŠ NIKOLE HRIBARA</v>
      </c>
      <c r="D30">
        <f>SUM(D11:F11)</f>
        <v>36</v>
      </c>
      <c r="E30">
        <f>IF(G11&gt;=2,SUM(K10:M10),0)</f>
        <v>0</v>
      </c>
      <c r="F30">
        <f>IF(AND(E30&gt;0,N10&gt;=2),SUM(Q8:S8),0)</f>
        <v>0</v>
      </c>
      <c r="G30" s="127">
        <f t="shared" si="0"/>
        <v>36</v>
      </c>
      <c r="H30" s="127"/>
      <c r="I30" s="42"/>
      <c r="K30">
        <f>SUM(G11)</f>
        <v>0</v>
      </c>
      <c r="L30" s="1">
        <f>IF(AND(G11&gt;=2),SUM(N10),0)</f>
        <v>0</v>
      </c>
      <c r="M30" s="1">
        <f>P29</f>
        <v>0</v>
      </c>
      <c r="N30" s="128">
        <f t="shared" si="1"/>
        <v>0</v>
      </c>
      <c r="O30" s="128"/>
      <c r="U30" s="53" t="str">
        <f>IF(N14&lt;=1,J14,J18)</f>
        <v>OŠ EUGENA KUMIČIĆA</v>
      </c>
    </row>
    <row r="31" spans="1:21" x14ac:dyDescent="0.2">
      <c r="B31" s="45"/>
      <c r="C31" s="46" t="str">
        <f>C13</f>
        <v>OŠ EUGENA KUMIČIĆA</v>
      </c>
      <c r="D31">
        <f>SUM(D13:F13)</f>
        <v>50</v>
      </c>
      <c r="E31">
        <f>IF(G13&gt;=2, SUM(K14:M14),0)</f>
        <v>28</v>
      </c>
      <c r="F31">
        <f>IF(AND(E31&gt;0,N14&gt;=2),SUM(Q16:S16),0)</f>
        <v>0</v>
      </c>
      <c r="G31" s="127">
        <f t="shared" si="0"/>
        <v>78</v>
      </c>
      <c r="H31" s="127"/>
      <c r="I31" s="42"/>
      <c r="K31">
        <f>SUM(G13)</f>
        <v>2</v>
      </c>
      <c r="L31" s="1">
        <f>IF(AND(G13&gt;=2),SUM(N14),0)</f>
        <v>0</v>
      </c>
      <c r="M31" s="1">
        <f>IF(AND(L31&gt;0,N14&gt;=2),SUM(T16),0)</f>
        <v>0</v>
      </c>
      <c r="N31" s="128">
        <f t="shared" si="1"/>
        <v>2</v>
      </c>
      <c r="O31" s="128"/>
    </row>
    <row r="32" spans="1:21" x14ac:dyDescent="0.2">
      <c r="B32" s="45"/>
      <c r="C32" s="46" t="str">
        <f>C15</f>
        <v>OŠ SLAVKA KOLARA</v>
      </c>
      <c r="D32">
        <f>SUM(D15:F15)</f>
        <v>39</v>
      </c>
      <c r="E32">
        <f>IF(G15&gt;=2, SUM(K14:M14),0)</f>
        <v>0</v>
      </c>
      <c r="F32">
        <f>IF(AND(E32&gt;0,N14&gt;=2),SUM(Q16:S16),0)</f>
        <v>0</v>
      </c>
      <c r="G32" s="127">
        <f t="shared" si="0"/>
        <v>39</v>
      </c>
      <c r="H32" s="127"/>
      <c r="I32" s="42"/>
      <c r="K32">
        <f>SUM(G15)</f>
        <v>0</v>
      </c>
      <c r="L32" s="1">
        <f>IF(AND(G15&gt;=2),SUM(N14),0)</f>
        <v>0</v>
      </c>
      <c r="M32" s="1">
        <f>IF(AND(L32&gt;0,N14&gt;=2),SUM(T16),0)</f>
        <v>0</v>
      </c>
      <c r="N32" s="128">
        <f t="shared" si="1"/>
        <v>0</v>
      </c>
      <c r="O32" s="128"/>
    </row>
    <row r="33" spans="2:15" x14ac:dyDescent="0.2">
      <c r="B33" s="45"/>
      <c r="C33" s="46" t="str">
        <f>C17</f>
        <v>OŠ EUGENA KVATERNIKA</v>
      </c>
      <c r="D33">
        <f>SUM(D17:F17)</f>
        <v>50</v>
      </c>
      <c r="E33">
        <f>IF(G17&gt;=2, SUM(K18:M18), 0)</f>
        <v>50</v>
      </c>
      <c r="F33">
        <f>IF(AND(E33&gt;0,N18&gt;=2),SUM(Q16:S16),0)</f>
        <v>61</v>
      </c>
      <c r="G33" s="127">
        <f t="shared" si="0"/>
        <v>161</v>
      </c>
      <c r="H33" s="127"/>
      <c r="I33" s="42"/>
      <c r="K33">
        <f>SUM(G17)</f>
        <v>2</v>
      </c>
      <c r="L33" s="1">
        <f>IF(AND(G17&gt;=2),SUM(N18),0)</f>
        <v>2</v>
      </c>
      <c r="M33" s="1">
        <f>IF(AND(L33&gt;0,N18&gt;=2),SUM(T16),0)</f>
        <v>1</v>
      </c>
      <c r="N33" s="128">
        <f t="shared" si="1"/>
        <v>5</v>
      </c>
      <c r="O33" s="128"/>
    </row>
    <row r="34" spans="2:15" x14ac:dyDescent="0.2">
      <c r="B34" s="45"/>
      <c r="C34" s="46" t="str">
        <f>C19</f>
        <v>OŠ ŠĆITARJEVO</v>
      </c>
      <c r="D34">
        <f>SUM(D19:F19)</f>
        <v>19</v>
      </c>
      <c r="E34">
        <f>IF(G19&gt;=2, SUM(K18:M18), 0)</f>
        <v>0</v>
      </c>
      <c r="F34">
        <f>IF(AND(E34&gt;0,N18&gt;=2),SUM(Q16:S16),0)</f>
        <v>0</v>
      </c>
      <c r="G34" s="127">
        <f t="shared" si="0"/>
        <v>19</v>
      </c>
      <c r="H34" s="127"/>
      <c r="I34" s="42"/>
      <c r="K34">
        <f>SUM(G19)</f>
        <v>0</v>
      </c>
      <c r="L34" s="1">
        <f>IF(AND(G19&gt;=2),SUM(N18),0)</f>
        <v>0</v>
      </c>
      <c r="M34" s="1">
        <f>IF(AND(L34&gt;0,N18&gt;=2),SUM(T16),0)</f>
        <v>0</v>
      </c>
      <c r="N34" s="128">
        <f t="shared" si="1"/>
        <v>0</v>
      </c>
      <c r="O34" s="128"/>
    </row>
    <row r="35" spans="2:15" x14ac:dyDescent="0.2">
      <c r="B35" s="45"/>
      <c r="H35" s="1"/>
      <c r="I35" s="1"/>
    </row>
  </sheetData>
  <mergeCells count="31">
    <mergeCell ref="N34:O34"/>
    <mergeCell ref="D1:H1"/>
    <mergeCell ref="A5:A7"/>
    <mergeCell ref="B5:B7"/>
    <mergeCell ref="I6:I10"/>
    <mergeCell ref="O8:O16"/>
    <mergeCell ref="A9:A11"/>
    <mergeCell ref="B9:B11"/>
    <mergeCell ref="G32:H32"/>
    <mergeCell ref="G33:H33"/>
    <mergeCell ref="G34:H34"/>
    <mergeCell ref="G31:H31"/>
    <mergeCell ref="N31:O31"/>
    <mergeCell ref="N32:O32"/>
    <mergeCell ref="N33:O33"/>
    <mergeCell ref="U11:U13"/>
    <mergeCell ref="A13:A15"/>
    <mergeCell ref="B13:B15"/>
    <mergeCell ref="I14:I18"/>
    <mergeCell ref="A17:A19"/>
    <mergeCell ref="B17:B19"/>
    <mergeCell ref="U18:U20"/>
    <mergeCell ref="U22:U24"/>
    <mergeCell ref="G27:H27"/>
    <mergeCell ref="G28:H28"/>
    <mergeCell ref="G29:H29"/>
    <mergeCell ref="G30:H30"/>
    <mergeCell ref="N27:O27"/>
    <mergeCell ref="N28:O28"/>
    <mergeCell ref="N29:O29"/>
    <mergeCell ref="N30:O30"/>
  </mergeCells>
  <pageMargins left="0.2" right="0.1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sqref="A1:U15"/>
    </sheetView>
  </sheetViews>
  <sheetFormatPr defaultRowHeight="12.75" x14ac:dyDescent="0.2"/>
  <cols>
    <col min="2" max="2" width="24.7109375" customWidth="1"/>
    <col min="3" max="3" width="2.5703125" customWidth="1"/>
    <col min="4" max="4" width="23.85546875" customWidth="1"/>
    <col min="5" max="5" width="2.7109375" customWidth="1"/>
    <col min="6" max="6" width="0.7109375" customWidth="1"/>
    <col min="7" max="7" width="2.7109375" customWidth="1"/>
    <col min="8" max="8" width="1.28515625" customWidth="1"/>
    <col min="9" max="9" width="2.7109375" customWidth="1"/>
    <col min="10" max="10" width="0.7109375" customWidth="1"/>
    <col min="11" max="11" width="2.7109375" customWidth="1"/>
    <col min="12" max="12" width="1.28515625" customWidth="1"/>
    <col min="13" max="13" width="2.7109375" customWidth="1"/>
    <col min="14" max="14" width="1" customWidth="1"/>
    <col min="15" max="15" width="2.7109375" customWidth="1"/>
    <col min="16" max="16" width="1.28515625" customWidth="1"/>
    <col min="17" max="17" width="1.28515625" style="94" customWidth="1"/>
    <col min="18" max="18" width="2.140625" customWidth="1"/>
    <col min="19" max="19" width="1.5703125" customWidth="1"/>
    <col min="20" max="21" width="2.140625" customWidth="1"/>
  </cols>
  <sheetData>
    <row r="1" spans="1:21" ht="15" x14ac:dyDescent="0.25">
      <c r="A1" s="131" t="s">
        <v>0</v>
      </c>
      <c r="B1" s="56"/>
      <c r="C1" s="57"/>
      <c r="D1" s="58"/>
      <c r="E1" s="59"/>
      <c r="F1" s="60"/>
      <c r="G1" s="61"/>
      <c r="H1" s="62"/>
      <c r="I1" s="59"/>
      <c r="J1" s="60"/>
      <c r="K1" s="61"/>
      <c r="L1" s="62"/>
      <c r="M1" s="59"/>
      <c r="N1" s="60"/>
      <c r="O1" s="61"/>
      <c r="P1" s="62"/>
      <c r="Q1" s="90"/>
      <c r="R1" s="63"/>
      <c r="S1" s="64"/>
      <c r="T1" s="65"/>
      <c r="U1" s="65"/>
    </row>
    <row r="2" spans="1:21" ht="15" x14ac:dyDescent="0.25">
      <c r="A2" s="131"/>
      <c r="B2" s="66"/>
      <c r="C2" s="67"/>
      <c r="D2" s="68"/>
      <c r="E2" s="88" t="s">
        <v>50</v>
      </c>
      <c r="F2" s="70"/>
      <c r="G2" s="71"/>
      <c r="H2" s="72"/>
      <c r="I2" s="69"/>
      <c r="J2" s="70"/>
      <c r="K2" s="71"/>
      <c r="L2" s="72"/>
      <c r="M2" s="69"/>
      <c r="N2" s="70"/>
      <c r="O2" s="71"/>
      <c r="P2" s="72"/>
      <c r="Q2" s="91"/>
      <c r="R2" s="73" t="s">
        <v>51</v>
      </c>
      <c r="S2" s="64"/>
      <c r="T2" s="65"/>
      <c r="U2" s="65"/>
    </row>
    <row r="3" spans="1:21" ht="15.75" x14ac:dyDescent="0.25">
      <c r="A3" s="74">
        <v>9</v>
      </c>
      <c r="B3" s="75" t="str">
        <f>raspored!C5</f>
        <v>OŠ VELIKA MLAKA</v>
      </c>
      <c r="C3" s="76" t="s">
        <v>37</v>
      </c>
      <c r="D3" s="77" t="str">
        <f>raspored!C7</f>
        <v>OŠ VUKOVINA</v>
      </c>
      <c r="E3" s="78">
        <f>SUM(raspored!D5)</f>
        <v>25</v>
      </c>
      <c r="F3" s="79" t="s">
        <v>38</v>
      </c>
      <c r="G3" s="80">
        <f>SUM(raspored!D7)</f>
        <v>22</v>
      </c>
      <c r="H3" s="81" t="s">
        <v>46</v>
      </c>
      <c r="I3" s="78">
        <f>SUM(raspored!E5)</f>
        <v>21</v>
      </c>
      <c r="J3" s="79" t="s">
        <v>38</v>
      </c>
      <c r="K3" s="80">
        <f>SUM(raspored!E7)</f>
        <v>25</v>
      </c>
      <c r="L3" s="81" t="s">
        <v>46</v>
      </c>
      <c r="M3" s="78">
        <f>SUM(raspored!F5)</f>
        <v>13</v>
      </c>
      <c r="N3" s="79" t="s">
        <v>38</v>
      </c>
      <c r="O3" s="80">
        <f>SUM(raspored!F7)</f>
        <v>15</v>
      </c>
      <c r="P3" s="81" t="s">
        <v>46</v>
      </c>
      <c r="Q3" s="92" t="s">
        <v>52</v>
      </c>
      <c r="R3" s="82">
        <f>SUM(raspored!G5)</f>
        <v>1</v>
      </c>
      <c r="S3" s="83" t="s">
        <v>38</v>
      </c>
      <c r="T3" s="84">
        <f>SUM(raspored!G7)</f>
        <v>2</v>
      </c>
      <c r="U3" s="89" t="s">
        <v>53</v>
      </c>
    </row>
    <row r="4" spans="1:21" ht="15.75" x14ac:dyDescent="0.25">
      <c r="A4" s="85"/>
      <c r="B4" s="66"/>
      <c r="C4" s="67"/>
      <c r="D4" s="68"/>
      <c r="E4" s="69"/>
      <c r="F4" s="86"/>
      <c r="G4" s="71"/>
      <c r="H4" s="87"/>
      <c r="I4" s="69"/>
      <c r="J4" s="86"/>
      <c r="K4" s="71"/>
      <c r="L4" s="87"/>
      <c r="M4" s="69"/>
      <c r="N4" s="86"/>
      <c r="O4" s="71"/>
      <c r="P4" s="87"/>
      <c r="Q4" s="93"/>
      <c r="R4" s="73"/>
      <c r="S4" s="64"/>
      <c r="T4" s="65"/>
      <c r="U4" s="65"/>
    </row>
    <row r="5" spans="1:21" ht="15.75" x14ac:dyDescent="0.25">
      <c r="A5" s="74">
        <v>9.4499999999999993</v>
      </c>
      <c r="B5" s="75" t="str">
        <f>raspored!C13</f>
        <v>OŠ EUGENA KUMIČIĆA</v>
      </c>
      <c r="C5" s="76" t="s">
        <v>37</v>
      </c>
      <c r="D5" s="77" t="str">
        <f>raspored!C15</f>
        <v>OŠ SLAVKA KOLARA</v>
      </c>
      <c r="E5" s="78">
        <f>SUM(raspored!D7)</f>
        <v>22</v>
      </c>
      <c r="F5" s="79" t="s">
        <v>38</v>
      </c>
      <c r="G5" s="80">
        <f>SUM(raspored!D9)</f>
        <v>25</v>
      </c>
      <c r="H5" s="81" t="s">
        <v>46</v>
      </c>
      <c r="I5" s="78">
        <f>SUM(raspored!E7)</f>
        <v>25</v>
      </c>
      <c r="J5" s="79" t="s">
        <v>38</v>
      </c>
      <c r="K5" s="80">
        <f>SUM(raspored!E9)</f>
        <v>25</v>
      </c>
      <c r="L5" s="81" t="s">
        <v>46</v>
      </c>
      <c r="M5" s="78">
        <f>SUM(raspored!F7)</f>
        <v>15</v>
      </c>
      <c r="N5" s="79" t="s">
        <v>38</v>
      </c>
      <c r="O5" s="80">
        <f>SUM(raspored!F9)</f>
        <v>0</v>
      </c>
      <c r="P5" s="81" t="s">
        <v>46</v>
      </c>
      <c r="Q5" s="92" t="s">
        <v>52</v>
      </c>
      <c r="R5" s="82">
        <f>SUM(raspored!G7)</f>
        <v>2</v>
      </c>
      <c r="S5" s="83" t="s">
        <v>38</v>
      </c>
      <c r="T5" s="84">
        <f>SUM(raspored!G9)</f>
        <v>2</v>
      </c>
      <c r="U5" s="89" t="s">
        <v>53</v>
      </c>
    </row>
    <row r="6" spans="1:21" ht="15.75" x14ac:dyDescent="0.25">
      <c r="A6" s="85"/>
      <c r="B6" s="66"/>
      <c r="C6" s="67"/>
      <c r="D6" s="68"/>
      <c r="E6" s="69"/>
      <c r="F6" s="86"/>
      <c r="G6" s="71"/>
      <c r="H6" s="87"/>
      <c r="I6" s="69"/>
      <c r="J6" s="86"/>
      <c r="K6" s="71"/>
      <c r="L6" s="87"/>
      <c r="M6" s="69"/>
      <c r="N6" s="86"/>
      <c r="O6" s="71"/>
      <c r="P6" s="87"/>
      <c r="Q6" s="93"/>
      <c r="R6" s="73"/>
      <c r="S6" s="64"/>
      <c r="T6" s="65"/>
      <c r="U6" s="65"/>
    </row>
    <row r="7" spans="1:21" ht="15.75" x14ac:dyDescent="0.25">
      <c r="A7" s="74">
        <v>10.3</v>
      </c>
      <c r="B7" s="75" t="str">
        <f>raspored!C9</f>
        <v>OŠ JURJA HABDELIĆA</v>
      </c>
      <c r="C7" s="76" t="s">
        <v>37</v>
      </c>
      <c r="D7" s="77" t="str">
        <f>raspored!C11</f>
        <v>OŠ NIKOLE HRIBARA</v>
      </c>
      <c r="E7" s="78">
        <f>SUM(raspored!D9)</f>
        <v>25</v>
      </c>
      <c r="F7" s="79" t="s">
        <v>38</v>
      </c>
      <c r="G7" s="80">
        <f>SUM(raspored!D11)</f>
        <v>18</v>
      </c>
      <c r="H7" s="81" t="s">
        <v>46</v>
      </c>
      <c r="I7" s="78">
        <f>SUM(raspored!E9)</f>
        <v>25</v>
      </c>
      <c r="J7" s="79" t="s">
        <v>38</v>
      </c>
      <c r="K7" s="80">
        <f>SUM(raspored!E11)</f>
        <v>18</v>
      </c>
      <c r="L7" s="81" t="s">
        <v>46</v>
      </c>
      <c r="M7" s="78">
        <f>SUM(raspored!F9)</f>
        <v>0</v>
      </c>
      <c r="N7" s="79" t="s">
        <v>38</v>
      </c>
      <c r="O7" s="80">
        <f>SUM(raspored!F11)</f>
        <v>0</v>
      </c>
      <c r="P7" s="81" t="s">
        <v>46</v>
      </c>
      <c r="Q7" s="92" t="s">
        <v>52</v>
      </c>
      <c r="R7" s="82">
        <f>SUM(raspored!G9)</f>
        <v>2</v>
      </c>
      <c r="S7" s="83" t="s">
        <v>38</v>
      </c>
      <c r="T7" s="84">
        <f>SUM(raspored!G11)</f>
        <v>0</v>
      </c>
      <c r="U7" s="89" t="s">
        <v>53</v>
      </c>
    </row>
    <row r="8" spans="1:21" ht="15.75" x14ac:dyDescent="0.25">
      <c r="A8" s="85"/>
      <c r="B8" s="66"/>
      <c r="C8" s="67"/>
      <c r="D8" s="68"/>
      <c r="E8" s="69"/>
      <c r="F8" s="86"/>
      <c r="G8" s="71"/>
      <c r="H8" s="87"/>
      <c r="I8" s="69"/>
      <c r="J8" s="86"/>
      <c r="K8" s="71"/>
      <c r="L8" s="87"/>
      <c r="M8" s="69"/>
      <c r="N8" s="86"/>
      <c r="O8" s="71"/>
      <c r="P8" s="87"/>
      <c r="Q8" s="93"/>
      <c r="R8" s="73"/>
      <c r="S8" s="64"/>
      <c r="T8" s="65"/>
      <c r="U8" s="65"/>
    </row>
    <row r="9" spans="1:21" ht="15.75" x14ac:dyDescent="0.25">
      <c r="A9" s="74">
        <v>11.15</v>
      </c>
      <c r="B9" s="75" t="str">
        <f>raspored!C17</f>
        <v>OŠ EUGENA KVATERNIKA</v>
      </c>
      <c r="C9" s="76" t="s">
        <v>37</v>
      </c>
      <c r="D9" s="77" t="str">
        <f>raspored!C19</f>
        <v>OŠ ŠĆITARJEVO</v>
      </c>
      <c r="E9" s="78">
        <f>SUM(raspored!D11)</f>
        <v>18</v>
      </c>
      <c r="F9" s="79" t="s">
        <v>38</v>
      </c>
      <c r="G9" s="80">
        <f>SUM(raspored!D13)</f>
        <v>25</v>
      </c>
      <c r="H9" s="81" t="s">
        <v>46</v>
      </c>
      <c r="I9" s="78">
        <f>SUM(raspored!E11)</f>
        <v>18</v>
      </c>
      <c r="J9" s="79" t="s">
        <v>38</v>
      </c>
      <c r="K9" s="80">
        <f>SUM(raspored!E13)</f>
        <v>25</v>
      </c>
      <c r="L9" s="81" t="s">
        <v>46</v>
      </c>
      <c r="M9" s="78">
        <f>SUM(raspored!F11)</f>
        <v>0</v>
      </c>
      <c r="N9" s="79" t="s">
        <v>38</v>
      </c>
      <c r="O9" s="80">
        <f>SUM(raspored!F13)</f>
        <v>0</v>
      </c>
      <c r="P9" s="81" t="s">
        <v>46</v>
      </c>
      <c r="Q9" s="92" t="s">
        <v>52</v>
      </c>
      <c r="R9" s="82">
        <f>SUM(raspored!G11)</f>
        <v>0</v>
      </c>
      <c r="S9" s="83" t="s">
        <v>38</v>
      </c>
      <c r="T9" s="84">
        <f>SUM(raspored!G13)</f>
        <v>2</v>
      </c>
      <c r="U9" s="89" t="s">
        <v>53</v>
      </c>
    </row>
    <row r="10" spans="1:21" ht="15.75" x14ac:dyDescent="0.25">
      <c r="A10" s="85"/>
      <c r="B10" s="66"/>
      <c r="C10" s="67"/>
      <c r="D10" s="68"/>
      <c r="E10" s="69"/>
      <c r="F10" s="86"/>
      <c r="G10" s="71"/>
      <c r="H10" s="87"/>
      <c r="I10" s="69"/>
      <c r="J10" s="86"/>
      <c r="K10" s="71"/>
      <c r="L10" s="87"/>
      <c r="M10" s="69"/>
      <c r="N10" s="86"/>
      <c r="O10" s="71"/>
      <c r="P10" s="87"/>
      <c r="Q10" s="93"/>
      <c r="R10" s="73"/>
      <c r="S10" s="64"/>
      <c r="T10" s="65"/>
      <c r="U10" s="65"/>
    </row>
    <row r="11" spans="1:21" ht="15.75" x14ac:dyDescent="0.25">
      <c r="A11" s="74">
        <v>12.15</v>
      </c>
      <c r="B11" s="75" t="str">
        <f>raspored!J6</f>
        <v>OŠ VUKOVINA</v>
      </c>
      <c r="C11" s="76" t="s">
        <v>37</v>
      </c>
      <c r="D11" s="77" t="str">
        <f>raspored!J10</f>
        <v>OŠ JURJA HABDELIĆA</v>
      </c>
      <c r="E11" s="78">
        <f>SUM(raspored!D13)</f>
        <v>25</v>
      </c>
      <c r="F11" s="79" t="s">
        <v>38</v>
      </c>
      <c r="G11" s="80">
        <f>SUM(raspored!D15)</f>
        <v>19</v>
      </c>
      <c r="H11" s="81" t="s">
        <v>46</v>
      </c>
      <c r="I11" s="78">
        <f>SUM(raspored!E13)</f>
        <v>25</v>
      </c>
      <c r="J11" s="79" t="s">
        <v>38</v>
      </c>
      <c r="K11" s="80">
        <f>SUM(raspored!E15)</f>
        <v>20</v>
      </c>
      <c r="L11" s="81" t="s">
        <v>46</v>
      </c>
      <c r="M11" s="78">
        <f>SUM(raspored!F13)</f>
        <v>0</v>
      </c>
      <c r="N11" s="79" t="s">
        <v>38</v>
      </c>
      <c r="O11" s="80">
        <f>SUM(raspored!F15)</f>
        <v>0</v>
      </c>
      <c r="P11" s="81" t="s">
        <v>46</v>
      </c>
      <c r="Q11" s="92" t="s">
        <v>52</v>
      </c>
      <c r="R11" s="82">
        <f>SUM(raspored!G13)</f>
        <v>2</v>
      </c>
      <c r="S11" s="83" t="s">
        <v>38</v>
      </c>
      <c r="T11" s="84">
        <f>SUM(raspored!G15)</f>
        <v>0</v>
      </c>
      <c r="U11" s="89" t="s">
        <v>53</v>
      </c>
    </row>
    <row r="12" spans="1:21" ht="15.75" x14ac:dyDescent="0.25">
      <c r="A12" s="85"/>
      <c r="B12" s="66"/>
      <c r="C12" s="67"/>
      <c r="D12" s="68"/>
      <c r="E12" s="69"/>
      <c r="F12" s="86"/>
      <c r="G12" s="71"/>
      <c r="H12" s="87"/>
      <c r="I12" s="69"/>
      <c r="J12" s="86"/>
      <c r="K12" s="71"/>
      <c r="L12" s="87"/>
      <c r="M12" s="69"/>
      <c r="N12" s="86"/>
      <c r="O12" s="71"/>
      <c r="P12" s="87"/>
      <c r="Q12" s="93"/>
      <c r="R12" s="73"/>
      <c r="S12" s="64"/>
      <c r="T12" s="65"/>
      <c r="U12" s="65"/>
    </row>
    <row r="13" spans="1:21" ht="15.75" x14ac:dyDescent="0.25">
      <c r="A13" s="74">
        <v>13</v>
      </c>
      <c r="B13" s="75" t="str">
        <f>raspored!J14</f>
        <v>OŠ EUGENA KUMIČIĆA</v>
      </c>
      <c r="C13" s="76" t="s">
        <v>37</v>
      </c>
      <c r="D13" s="77" t="str">
        <f>raspored!J18</f>
        <v>OŠ EUGENA KVATERNIKA</v>
      </c>
      <c r="E13" s="78">
        <f>SUM(raspored!D15)</f>
        <v>19</v>
      </c>
      <c r="F13" s="79" t="s">
        <v>38</v>
      </c>
      <c r="G13" s="80">
        <f>SUM(raspored!D17)</f>
        <v>25</v>
      </c>
      <c r="H13" s="81" t="s">
        <v>46</v>
      </c>
      <c r="I13" s="78">
        <f>SUM(raspored!E15)</f>
        <v>20</v>
      </c>
      <c r="J13" s="79" t="s">
        <v>38</v>
      </c>
      <c r="K13" s="80">
        <f>SUM(raspored!E17)</f>
        <v>25</v>
      </c>
      <c r="L13" s="81" t="s">
        <v>46</v>
      </c>
      <c r="M13" s="78">
        <f>SUM(raspored!F15)</f>
        <v>0</v>
      </c>
      <c r="N13" s="79" t="s">
        <v>38</v>
      </c>
      <c r="O13" s="80">
        <f>SUM(raspored!F17)</f>
        <v>0</v>
      </c>
      <c r="P13" s="81" t="s">
        <v>46</v>
      </c>
      <c r="Q13" s="92" t="s">
        <v>52</v>
      </c>
      <c r="R13" s="82">
        <f>SUM(raspored!G15)</f>
        <v>0</v>
      </c>
      <c r="S13" s="83" t="s">
        <v>38</v>
      </c>
      <c r="T13" s="84">
        <f>SUM(raspored!G17)</f>
        <v>2</v>
      </c>
      <c r="U13" s="89" t="s">
        <v>53</v>
      </c>
    </row>
    <row r="14" spans="1:21" ht="15.75" x14ac:dyDescent="0.25">
      <c r="A14" s="85"/>
      <c r="B14" s="66"/>
      <c r="C14" s="67"/>
      <c r="D14" s="68"/>
      <c r="E14" s="69"/>
      <c r="F14" s="86"/>
      <c r="G14" s="71"/>
      <c r="H14" s="87"/>
      <c r="I14" s="69"/>
      <c r="J14" s="86"/>
      <c r="K14" s="71"/>
      <c r="L14" s="87"/>
      <c r="M14" s="69"/>
      <c r="N14" s="86"/>
      <c r="O14" s="71"/>
      <c r="P14" s="87"/>
      <c r="Q14" s="93"/>
      <c r="R14" s="73"/>
      <c r="S14" s="64"/>
      <c r="T14" s="65"/>
      <c r="U14" s="65"/>
    </row>
    <row r="15" spans="1:21" ht="15.75" x14ac:dyDescent="0.25">
      <c r="A15" s="74">
        <v>14</v>
      </c>
      <c r="B15" s="75" t="str">
        <f>raspored!P8</f>
        <v>OŠ VUKOVINA</v>
      </c>
      <c r="C15" s="76" t="s">
        <v>37</v>
      </c>
      <c r="D15" s="77" t="str">
        <f>raspored!P16</f>
        <v>OŠ EUGENA KVATERNIKA</v>
      </c>
      <c r="E15" s="78">
        <f>SUM(raspored!Q8)</f>
        <v>25</v>
      </c>
      <c r="F15" s="79" t="s">
        <v>38</v>
      </c>
      <c r="G15" s="80">
        <f>SUM(raspored!Q16)</f>
        <v>23</v>
      </c>
      <c r="H15" s="81" t="s">
        <v>46</v>
      </c>
      <c r="I15" s="78">
        <f>SUM(raspored!R8)</f>
        <v>15</v>
      </c>
      <c r="J15" s="79" t="s">
        <v>38</v>
      </c>
      <c r="K15" s="80">
        <f>SUM(raspored!R16)</f>
        <v>25</v>
      </c>
      <c r="L15" s="81" t="s">
        <v>46</v>
      </c>
      <c r="M15" s="78">
        <f>SUM(raspored!S8)</f>
        <v>15</v>
      </c>
      <c r="N15" s="79" t="s">
        <v>38</v>
      </c>
      <c r="O15" s="80">
        <f>SUM(raspored!S16)</f>
        <v>13</v>
      </c>
      <c r="P15" s="81" t="s">
        <v>46</v>
      </c>
      <c r="Q15" s="92" t="s">
        <v>52</v>
      </c>
      <c r="R15" s="82">
        <f>SUM(raspored!T8)</f>
        <v>2</v>
      </c>
      <c r="S15" s="83" t="s">
        <v>38</v>
      </c>
      <c r="T15" s="84">
        <f>SUM(raspored!T16)</f>
        <v>1</v>
      </c>
      <c r="U15" s="89" t="s">
        <v>53</v>
      </c>
    </row>
    <row r="22" spans="2:2" x14ac:dyDescent="0.2">
      <c r="B22" t="s">
        <v>47</v>
      </c>
    </row>
  </sheetData>
  <mergeCells count="1">
    <mergeCell ref="A1:A2"/>
  </mergeCells>
  <pageMargins left="0.32" right="0.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KUP</vt:lpstr>
      <vt:lpstr>raspored</vt:lpstr>
      <vt:lpstr>rezultati</vt:lpstr>
      <vt:lpstr>raspored!Podrucje_ispisa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Janković</cp:lastModifiedBy>
  <cp:lastPrinted>2014-02-03T16:32:00Z</cp:lastPrinted>
  <dcterms:created xsi:type="dcterms:W3CDTF">2014-01-24T16:14:46Z</dcterms:created>
  <dcterms:modified xsi:type="dcterms:W3CDTF">2014-03-13T14:43:05Z</dcterms:modified>
</cp:coreProperties>
</file>